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andards\05 Specifications\CCSUD\Design Criteria\LUE Calculator\"/>
    </mc:Choice>
  </mc:AlternateContent>
  <xr:revisionPtr revIDLastSave="0" documentId="13_ncr:1_{7E671B38-26DA-416D-BB91-678ED8030F9B}" xr6:coauthVersionLast="47" xr6:coauthVersionMax="47" xr10:uidLastSave="{00000000-0000-0000-0000-000000000000}"/>
  <bookViews>
    <workbookView xWindow="-120" yWindow="-120" windowWidth="29040" windowHeight="15840" xr2:uid="{171F9C34-F175-4887-8693-9DE5A0A0ECB9}"/>
  </bookViews>
  <sheets>
    <sheet name="CCSUD " sheetId="1" r:id="rId1"/>
  </sheets>
  <definedNames>
    <definedName name="EDU" localSheetId="0">'CCSUD '!#REF!</definedName>
    <definedName name="ED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G28" i="1"/>
  <c r="G33" i="1"/>
  <c r="G32" i="1" l="1"/>
  <c r="G18" i="1"/>
  <c r="G17" i="1"/>
  <c r="G16" i="1"/>
  <c r="G15" i="1"/>
  <c r="G8" i="1" l="1"/>
  <c r="G13" i="1"/>
  <c r="G34" i="1" l="1"/>
  <c r="G31" i="1"/>
  <c r="G30" i="1"/>
  <c r="G29" i="1"/>
  <c r="G27" i="1"/>
  <c r="G26" i="1"/>
  <c r="G24" i="1"/>
  <c r="G23" i="1"/>
  <c r="G22" i="1"/>
  <c r="G21" i="1"/>
  <c r="G20" i="1"/>
  <c r="G10" i="1"/>
  <c r="G11" i="1"/>
  <c r="G12" i="1"/>
  <c r="I10" i="1"/>
  <c r="I11" i="1"/>
  <c r="I12" i="1"/>
  <c r="I13" i="1"/>
  <c r="I15" i="1"/>
  <c r="I16" i="1"/>
  <c r="I17" i="1"/>
  <c r="I26" i="1"/>
  <c r="I27" i="1"/>
  <c r="I28" i="1"/>
  <c r="I32" i="1"/>
  <c r="G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tc={E694B73B-E545-4FC2-A18A-09001A7CDD70}</author>
  </authors>
  <commentList>
    <comment ref="J35" authorId="0" shapeId="0" xr:uid="{E694B73B-E545-4FC2-A18A-09001A7CDD70}">
      <text>
        <t>[Threaded comment]
Your version of Excel allows you to read this threaded comment; however, any edits to it will get removed if the file is opened in a newer version of Excel. Learn more: https://go.microsoft.com/fwlink/?linkid=870924
Comment:
    3 people per connection</t>
      </text>
    </comment>
  </commentList>
</comments>
</file>

<file path=xl/sharedStrings.xml><?xml version="1.0" encoding="utf-8"?>
<sst xmlns="http://schemas.openxmlformats.org/spreadsheetml/2006/main" count="133" uniqueCount="71">
  <si>
    <t xml:space="preserve">Note 2:  Gas stations/service stations with a car wash must calculate the car washes as a separate entity. </t>
  </si>
  <si>
    <t xml:space="preserve">by a professional engineer. </t>
  </si>
  <si>
    <t>Note 1:  If planned land use is not found on table applicant to submit a maximum day demand projection signed and sealed</t>
  </si>
  <si>
    <t>Total=</t>
  </si>
  <si>
    <t>gal/per/day</t>
  </si>
  <si>
    <t>No. People</t>
  </si>
  <si>
    <t>TBDBE</t>
  </si>
  <si>
    <t>gal/machine</t>
  </si>
  <si>
    <t>No. Machines</t>
  </si>
  <si>
    <t>Square Feet</t>
  </si>
  <si>
    <t>gal/seat</t>
  </si>
  <si>
    <t>No. Seats</t>
  </si>
  <si>
    <t>sf/edu</t>
  </si>
  <si>
    <t>Gas/Service Stations (1 LUE/4,000 SF)</t>
  </si>
  <si>
    <t>gal/bay</t>
  </si>
  <si>
    <t>No. Bays</t>
  </si>
  <si>
    <t>Office Warehouse (1 LUE/4,000 SF)</t>
  </si>
  <si>
    <t>Office (1 LUE/3,000 SF)</t>
  </si>
  <si>
    <t>gal/day</t>
  </si>
  <si>
    <t>Commercial</t>
  </si>
  <si>
    <t>No. Beds</t>
  </si>
  <si>
    <t>No. Rooms</t>
  </si>
  <si>
    <t>No. Students</t>
  </si>
  <si>
    <t>Schools</t>
  </si>
  <si>
    <t>Units</t>
  </si>
  <si>
    <t>Mobile Dwelling (1 LUE/1 Lot/1 Pad)</t>
  </si>
  <si>
    <t>Duplex/Townhomes/Condominiums (1 LUE/1 Unit)</t>
  </si>
  <si>
    <t>Apartment Complex (1 LUE/1 Unit)</t>
  </si>
  <si>
    <t>Multi-Family</t>
  </si>
  <si>
    <t>Houses</t>
  </si>
  <si>
    <t>Single Family (1 LUE/1 Unit)</t>
  </si>
  <si>
    <t>Residential</t>
  </si>
  <si>
    <t>LUEs</t>
  </si>
  <si>
    <t>Quantity</t>
  </si>
  <si>
    <t>Size in      Square Feet</t>
  </si>
  <si>
    <t>Unit Evaluated</t>
  </si>
  <si>
    <t>Description</t>
  </si>
  <si>
    <t>Development Classification</t>
  </si>
  <si>
    <t>1 LUE</t>
  </si>
  <si>
    <t>gal/day=</t>
  </si>
  <si>
    <t>LUE Calculation Spreadsheet</t>
  </si>
  <si>
    <t xml:space="preserve">Crystal Clear SUD </t>
  </si>
  <si>
    <t>Elementary (5 gal/student/day)</t>
  </si>
  <si>
    <t>RV park (1 LUE/8 Lots/8 Pads)</t>
  </si>
  <si>
    <t>Middle (8 gal/student/day)</t>
  </si>
  <si>
    <t>High (10 gal/student/day)</t>
  </si>
  <si>
    <t>Other (15 gal/student/day)</t>
  </si>
  <si>
    <t>Motel (50 gal/room/day)</t>
  </si>
  <si>
    <t>Hospital (250 gal/bed/day)</t>
  </si>
  <si>
    <t>Nursing Home (150 gal/bed/day)</t>
  </si>
  <si>
    <t xml:space="preserve"> Hotel Rooms With Kitchenette (150 gal/room/day)</t>
  </si>
  <si>
    <t xml:space="preserve"> Hotel Rooms Without Kitchenette (100 gal/room/day)</t>
  </si>
  <si>
    <t>Restaurant (20 gal/seat/day)</t>
  </si>
  <si>
    <t>Cafeteria (20 gal/seat/day)</t>
  </si>
  <si>
    <t>-</t>
  </si>
  <si>
    <t>Swimming Pool (1 LUE/25 Persons)</t>
  </si>
  <si>
    <t>Car Wash (1.5 LUEs/Bay)</t>
  </si>
  <si>
    <t>Theatre/Movies (1.5 gal/seat/day)</t>
  </si>
  <si>
    <t>Laundry Mat (200 gal/machine/day)</t>
  </si>
  <si>
    <t>Hotel/Medical Facilities</t>
  </si>
  <si>
    <t>Fast Food (10 gal/seat/day)</t>
  </si>
  <si>
    <t xml:space="preserve">Note 3: TBDBE = To be determined by applicant's engineer. </t>
  </si>
  <si>
    <t xml:space="preserve">Note 4:  Industrial developments and TBDBE LUE counts must submit a demand projection and backup calculations signed and sealed by a professional engineer.  </t>
  </si>
  <si>
    <t>Gyms and Recreation Facilities (TBDBE)</t>
  </si>
  <si>
    <t>Bar/Night Club (TBDBE)</t>
  </si>
  <si>
    <t>Automotive Shop (TBDBE)</t>
  </si>
  <si>
    <t>Grocery Store (TBDBE)</t>
  </si>
  <si>
    <t>Food Store (TBDBE)</t>
  </si>
  <si>
    <t>Convenince Store (TBDBE)</t>
  </si>
  <si>
    <t>Department Store (TBDBE)</t>
  </si>
  <si>
    <t>Strip Center (TBDBE)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</si>
</sst>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left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6" borderId="0" xfId="0" applyFont="1" applyFill="1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164" fontId="0" fillId="5" borderId="3" xfId="0" applyNumberFormat="1" applyFill="1" applyBorder="1" applyProtection="1"/>
    <xf numFmtId="164" fontId="0" fillId="5" borderId="4" xfId="0" applyNumberFormat="1" applyFill="1" applyBorder="1" applyProtection="1"/>
    <xf numFmtId="164" fontId="0" fillId="5" borderId="2" xfId="0" applyNumberFormat="1" applyFill="1" applyBorder="1" applyProtection="1"/>
    <xf numFmtId="164" fontId="0" fillId="5" borderId="3" xfId="0" applyNumberFormat="1" applyFill="1" applyBorder="1" applyAlignment="1" applyProtection="1">
      <alignment horizontal="right"/>
    </xf>
    <xf numFmtId="164" fontId="0" fillId="5" borderId="4" xfId="0" applyNumberFormat="1" applyFill="1" applyBorder="1" applyAlignment="1" applyProtection="1">
      <alignment horizontal="right"/>
    </xf>
    <xf numFmtId="164" fontId="0" fillId="0" borderId="1" xfId="0" applyNumberFormat="1" applyBorder="1" applyAlignment="1" applyProtection="1">
      <alignment horizontal="center"/>
    </xf>
    <xf numFmtId="164" fontId="0" fillId="5" borderId="1" xfId="0" applyNumberFormat="1" applyFill="1" applyBorder="1" applyAlignment="1" applyProtection="1">
      <alignment horizontal="center"/>
    </xf>
    <xf numFmtId="164" fontId="0" fillId="4" borderId="1" xfId="0" applyNumberFormat="1" applyFill="1" applyBorder="1" applyAlignment="1" applyProtection="1">
      <alignment horizontal="center"/>
    </xf>
    <xf numFmtId="164" fontId="0" fillId="5" borderId="5" xfId="0" applyNumberFormat="1" applyFill="1" applyBorder="1" applyAlignment="1" applyProtection="1">
      <alignment horizontal="right"/>
    </xf>
    <xf numFmtId="164" fontId="0" fillId="5" borderId="1" xfId="0" quotePrefix="1" applyNumberFormat="1" applyFill="1" applyBorder="1" applyAlignment="1" applyProtection="1">
      <alignment horizontal="center"/>
    </xf>
    <xf numFmtId="4" fontId="0" fillId="3" borderId="1" xfId="0" applyNumberFormat="1" applyFill="1" applyBorder="1" applyAlignment="1" applyProtection="1">
      <alignment horizontal="right"/>
    </xf>
    <xf numFmtId="164" fontId="2" fillId="3" borderId="1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rla Brayton" id="{FBF1170F-C493-4A89-9E9F-4ECCC32BB577}" userId="S::cbrayton@msengr.com::a7e9a688-3b2b-4914-9d57-f793487c5ac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5" dT="2023-06-12T16:31:28.38" personId="{FBF1170F-C493-4A89-9E9F-4ECCC32BB577}" id="{E694B73B-E545-4FC2-A18A-09001A7CDD70}">
    <text>3 people per connection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08B30-6E4C-4A30-BA60-F761AC5830A2}">
  <dimension ref="B1:J49"/>
  <sheetViews>
    <sheetView tabSelected="1" topLeftCell="A3" zoomScale="85" zoomScaleNormal="85" workbookViewId="0">
      <selection activeCell="F8" sqref="F8"/>
    </sheetView>
  </sheetViews>
  <sheetFormatPr defaultRowHeight="15" x14ac:dyDescent="0.25"/>
  <cols>
    <col min="2" max="2" width="46.85546875" bestFit="1" customWidth="1"/>
    <col min="3" max="3" width="47" bestFit="1" customWidth="1"/>
    <col min="4" max="4" width="13.140625" customWidth="1"/>
    <col min="5" max="5" width="12.28515625" customWidth="1"/>
    <col min="6" max="6" width="12.42578125" customWidth="1"/>
    <col min="7" max="7" width="9.85546875" customWidth="1"/>
    <col min="8" max="8" width="9.5703125" customWidth="1"/>
    <col min="9" max="9" width="15.5703125" style="1" hidden="1" customWidth="1"/>
    <col min="10" max="10" width="11.28515625" hidden="1" customWidth="1"/>
  </cols>
  <sheetData>
    <row r="1" spans="2:10" x14ac:dyDescent="0.25">
      <c r="B1" s="15"/>
      <c r="C1" s="15"/>
      <c r="D1" s="15"/>
      <c r="E1" s="15"/>
      <c r="F1" s="15"/>
      <c r="G1" s="15"/>
    </row>
    <row r="2" spans="2:10" ht="26.25" x14ac:dyDescent="0.4">
      <c r="B2" s="16" t="s">
        <v>41</v>
      </c>
      <c r="C2" s="16"/>
      <c r="D2" s="16"/>
      <c r="E2" s="16"/>
      <c r="F2" s="15"/>
      <c r="G2" s="15"/>
    </row>
    <row r="3" spans="2:10" ht="26.25" x14ac:dyDescent="0.4">
      <c r="B3" s="17" t="s">
        <v>40</v>
      </c>
      <c r="C3" s="17"/>
      <c r="D3" s="17"/>
      <c r="E3" s="18">
        <v>300</v>
      </c>
      <c r="F3" s="18" t="s">
        <v>39</v>
      </c>
      <c r="G3" s="18" t="s">
        <v>38</v>
      </c>
      <c r="H3" s="10"/>
    </row>
    <row r="4" spans="2:10" x14ac:dyDescent="0.25">
      <c r="B4" s="15"/>
      <c r="C4" s="15"/>
      <c r="D4" s="15"/>
      <c r="E4" s="15"/>
      <c r="F4" s="15"/>
      <c r="G4" s="15"/>
    </row>
    <row r="5" spans="2:10" ht="15" customHeight="1" x14ac:dyDescent="0.25">
      <c r="B5" s="19" t="s">
        <v>37</v>
      </c>
      <c r="C5" s="20" t="s">
        <v>36</v>
      </c>
      <c r="D5" s="20" t="s">
        <v>35</v>
      </c>
      <c r="E5" s="20" t="s">
        <v>34</v>
      </c>
      <c r="F5" s="20" t="s">
        <v>33</v>
      </c>
      <c r="G5" s="20" t="s">
        <v>32</v>
      </c>
      <c r="H5" s="9"/>
    </row>
    <row r="6" spans="2:10" x14ac:dyDescent="0.25">
      <c r="B6" s="19"/>
      <c r="C6" s="21"/>
      <c r="D6" s="21"/>
      <c r="E6" s="21"/>
      <c r="F6" s="21"/>
      <c r="G6" s="21"/>
      <c r="H6" s="9"/>
      <c r="I6" s="3"/>
    </row>
    <row r="7" spans="2:10" x14ac:dyDescent="0.25">
      <c r="B7" s="22" t="s">
        <v>31</v>
      </c>
      <c r="C7" s="23"/>
      <c r="D7" s="23"/>
      <c r="E7" s="23"/>
      <c r="F7" s="23"/>
      <c r="G7" s="24"/>
      <c r="H7" s="8"/>
      <c r="I7" s="3"/>
    </row>
    <row r="8" spans="2:10" x14ac:dyDescent="0.25">
      <c r="B8" s="25"/>
      <c r="C8" s="26" t="s">
        <v>30</v>
      </c>
      <c r="D8" s="27" t="s">
        <v>29</v>
      </c>
      <c r="E8" s="28"/>
      <c r="F8" s="11"/>
      <c r="G8" s="29">
        <f>1*F8</f>
        <v>0</v>
      </c>
      <c r="H8" s="5"/>
      <c r="I8" s="3">
        <v>300</v>
      </c>
      <c r="J8" t="s">
        <v>18</v>
      </c>
    </row>
    <row r="9" spans="2:10" x14ac:dyDescent="0.25">
      <c r="B9" s="22" t="s">
        <v>28</v>
      </c>
      <c r="C9" s="23"/>
      <c r="D9" s="23"/>
      <c r="E9" s="23"/>
      <c r="F9" s="23"/>
      <c r="G9" s="24"/>
      <c r="H9" s="6"/>
      <c r="I9" s="3">
        <v>1</v>
      </c>
    </row>
    <row r="10" spans="2:10" x14ac:dyDescent="0.25">
      <c r="B10" s="25"/>
      <c r="C10" s="26" t="s">
        <v>27</v>
      </c>
      <c r="D10" s="27" t="s">
        <v>24</v>
      </c>
      <c r="E10" s="28"/>
      <c r="F10" s="11"/>
      <c r="G10" s="29">
        <f>1*F10</f>
        <v>0</v>
      </c>
      <c r="H10" s="5"/>
      <c r="I10" s="3">
        <f>$E$3</f>
        <v>300</v>
      </c>
      <c r="J10" t="s">
        <v>18</v>
      </c>
    </row>
    <row r="11" spans="2:10" x14ac:dyDescent="0.25">
      <c r="B11" s="25"/>
      <c r="C11" s="26" t="s">
        <v>26</v>
      </c>
      <c r="D11" s="27" t="s">
        <v>24</v>
      </c>
      <c r="E11" s="28"/>
      <c r="F11" s="11"/>
      <c r="G11" s="29">
        <f>1*F11</f>
        <v>0</v>
      </c>
      <c r="H11" s="5"/>
      <c r="I11" s="3">
        <f>$E$3</f>
        <v>300</v>
      </c>
      <c r="J11" t="s">
        <v>18</v>
      </c>
    </row>
    <row r="12" spans="2:10" x14ac:dyDescent="0.25">
      <c r="B12" s="25"/>
      <c r="C12" s="26" t="s">
        <v>25</v>
      </c>
      <c r="D12" s="27" t="s">
        <v>24</v>
      </c>
      <c r="E12" s="28"/>
      <c r="F12" s="11"/>
      <c r="G12" s="29">
        <f>1*F12</f>
        <v>0</v>
      </c>
      <c r="H12" s="5"/>
      <c r="I12" s="3">
        <f>$E$3</f>
        <v>300</v>
      </c>
      <c r="J12" t="s">
        <v>18</v>
      </c>
    </row>
    <row r="13" spans="2:10" x14ac:dyDescent="0.25">
      <c r="B13" s="25"/>
      <c r="C13" s="26" t="s">
        <v>43</v>
      </c>
      <c r="D13" s="27" t="s">
        <v>24</v>
      </c>
      <c r="E13" s="28"/>
      <c r="F13" s="12"/>
      <c r="G13" s="29">
        <f>((F13*(1/8)))</f>
        <v>0</v>
      </c>
      <c r="H13" s="5"/>
      <c r="I13" s="3">
        <f>$E$3</f>
        <v>300</v>
      </c>
      <c r="J13" t="s">
        <v>18</v>
      </c>
    </row>
    <row r="14" spans="2:10" x14ac:dyDescent="0.25">
      <c r="B14" s="22" t="s">
        <v>23</v>
      </c>
      <c r="C14" s="23"/>
      <c r="D14" s="23"/>
      <c r="E14" s="23"/>
      <c r="F14" s="23"/>
      <c r="G14" s="24"/>
      <c r="H14" s="6"/>
      <c r="I14" s="3"/>
    </row>
    <row r="15" spans="2:10" x14ac:dyDescent="0.25">
      <c r="B15" s="30"/>
      <c r="C15" s="26" t="s">
        <v>42</v>
      </c>
      <c r="D15" s="27" t="s">
        <v>22</v>
      </c>
      <c r="E15" s="28"/>
      <c r="F15" s="11"/>
      <c r="G15" s="29">
        <f>(5*F15)/E3</f>
        <v>0</v>
      </c>
      <c r="H15" s="5"/>
      <c r="I15" s="3">
        <f>5</f>
        <v>5</v>
      </c>
      <c r="J15" t="s">
        <v>18</v>
      </c>
    </row>
    <row r="16" spans="2:10" x14ac:dyDescent="0.25">
      <c r="B16" s="30"/>
      <c r="C16" s="26" t="s">
        <v>44</v>
      </c>
      <c r="D16" s="27" t="s">
        <v>22</v>
      </c>
      <c r="E16" s="28"/>
      <c r="F16" s="11"/>
      <c r="G16" s="29">
        <f>(8*F16)/E3</f>
        <v>0</v>
      </c>
      <c r="H16" s="5"/>
      <c r="I16" s="3">
        <f>8</f>
        <v>8</v>
      </c>
      <c r="J16" t="s">
        <v>18</v>
      </c>
    </row>
    <row r="17" spans="2:10" x14ac:dyDescent="0.25">
      <c r="B17" s="30"/>
      <c r="C17" s="26" t="s">
        <v>45</v>
      </c>
      <c r="D17" s="27" t="s">
        <v>22</v>
      </c>
      <c r="E17" s="28"/>
      <c r="F17" s="11"/>
      <c r="G17" s="29">
        <f>(10*F17)/E3</f>
        <v>0</v>
      </c>
      <c r="H17" s="5"/>
      <c r="I17" s="3">
        <f>10</f>
        <v>10</v>
      </c>
      <c r="J17" t="s">
        <v>18</v>
      </c>
    </row>
    <row r="18" spans="2:10" x14ac:dyDescent="0.25">
      <c r="B18" s="30"/>
      <c r="C18" s="26" t="s">
        <v>46</v>
      </c>
      <c r="D18" s="27" t="s">
        <v>22</v>
      </c>
      <c r="E18" s="28"/>
      <c r="F18" s="11"/>
      <c r="G18" s="29">
        <f>(15*F18)/E3</f>
        <v>0</v>
      </c>
      <c r="H18" s="13"/>
      <c r="I18" s="3">
        <v>15</v>
      </c>
      <c r="J18" t="s">
        <v>18</v>
      </c>
    </row>
    <row r="19" spans="2:10" x14ac:dyDescent="0.25">
      <c r="B19" s="22" t="s">
        <v>59</v>
      </c>
      <c r="C19" s="23"/>
      <c r="D19" s="23"/>
      <c r="E19" s="23"/>
      <c r="F19" s="23"/>
      <c r="G19" s="24"/>
      <c r="H19" s="6"/>
      <c r="I19" s="3"/>
    </row>
    <row r="20" spans="2:10" x14ac:dyDescent="0.25">
      <c r="B20" s="30"/>
      <c r="C20" s="26" t="s">
        <v>50</v>
      </c>
      <c r="D20" s="27" t="s">
        <v>21</v>
      </c>
      <c r="E20" s="28"/>
      <c r="F20" s="11"/>
      <c r="G20" s="29">
        <f>(150*F20)/E3</f>
        <v>0</v>
      </c>
      <c r="H20" s="5"/>
      <c r="I20" s="3">
        <v>150</v>
      </c>
      <c r="J20" t="s">
        <v>18</v>
      </c>
    </row>
    <row r="21" spans="2:10" x14ac:dyDescent="0.25">
      <c r="B21" s="30"/>
      <c r="C21" s="26" t="s">
        <v>51</v>
      </c>
      <c r="D21" s="27" t="s">
        <v>21</v>
      </c>
      <c r="E21" s="28"/>
      <c r="F21" s="11"/>
      <c r="G21" s="29">
        <f>(100*F21)/E3</f>
        <v>0</v>
      </c>
      <c r="H21" s="5"/>
      <c r="I21" s="3">
        <v>100</v>
      </c>
      <c r="J21" t="s">
        <v>18</v>
      </c>
    </row>
    <row r="22" spans="2:10" x14ac:dyDescent="0.25">
      <c r="B22" s="30"/>
      <c r="C22" s="26" t="s">
        <v>47</v>
      </c>
      <c r="D22" s="27" t="s">
        <v>21</v>
      </c>
      <c r="E22" s="28"/>
      <c r="F22" s="11"/>
      <c r="G22" s="29">
        <f>(50*F22)/E3</f>
        <v>0</v>
      </c>
      <c r="H22" s="5"/>
      <c r="I22" s="3">
        <v>50</v>
      </c>
      <c r="J22" t="s">
        <v>18</v>
      </c>
    </row>
    <row r="23" spans="2:10" x14ac:dyDescent="0.25">
      <c r="B23" s="30"/>
      <c r="C23" s="26" t="s">
        <v>48</v>
      </c>
      <c r="D23" s="27" t="s">
        <v>20</v>
      </c>
      <c r="E23" s="28"/>
      <c r="F23" s="11"/>
      <c r="G23" s="29">
        <f>(250*F23)/E3</f>
        <v>0</v>
      </c>
      <c r="H23" s="5"/>
      <c r="I23" s="3">
        <v>250</v>
      </c>
      <c r="J23" t="s">
        <v>18</v>
      </c>
    </row>
    <row r="24" spans="2:10" x14ac:dyDescent="0.25">
      <c r="B24" s="30"/>
      <c r="C24" s="26" t="s">
        <v>49</v>
      </c>
      <c r="D24" s="27" t="s">
        <v>20</v>
      </c>
      <c r="E24" s="28"/>
      <c r="F24" s="11"/>
      <c r="G24" s="29">
        <f>(150*F24)/E3</f>
        <v>0</v>
      </c>
      <c r="H24" s="5"/>
      <c r="I24" s="3">
        <v>150</v>
      </c>
      <c r="J24" t="s">
        <v>18</v>
      </c>
    </row>
    <row r="25" spans="2:10" x14ac:dyDescent="0.25">
      <c r="B25" s="22" t="s">
        <v>19</v>
      </c>
      <c r="C25" s="23"/>
      <c r="D25" s="23"/>
      <c r="E25" s="23"/>
      <c r="F25" s="23"/>
      <c r="G25" s="24"/>
      <c r="H25" s="6"/>
    </row>
    <row r="26" spans="2:10" x14ac:dyDescent="0.25">
      <c r="B26" s="30"/>
      <c r="C26" s="26" t="s">
        <v>52</v>
      </c>
      <c r="D26" s="27" t="s">
        <v>11</v>
      </c>
      <c r="E26" s="28"/>
      <c r="F26" s="11"/>
      <c r="G26" s="29">
        <f>(20*F26)/E3</f>
        <v>0</v>
      </c>
      <c r="H26" s="5"/>
      <c r="I26" s="3">
        <f>20</f>
        <v>20</v>
      </c>
      <c r="J26" t="s">
        <v>18</v>
      </c>
    </row>
    <row r="27" spans="2:10" x14ac:dyDescent="0.25">
      <c r="B27" s="30"/>
      <c r="C27" s="26" t="s">
        <v>53</v>
      </c>
      <c r="D27" s="27" t="s">
        <v>11</v>
      </c>
      <c r="E27" s="28"/>
      <c r="F27" s="11"/>
      <c r="G27" s="29">
        <f>(20*F27)/E3</f>
        <v>0</v>
      </c>
      <c r="H27" s="5"/>
      <c r="I27" s="3">
        <f>20</f>
        <v>20</v>
      </c>
      <c r="J27" t="s">
        <v>18</v>
      </c>
    </row>
    <row r="28" spans="2:10" x14ac:dyDescent="0.25">
      <c r="B28" s="30"/>
      <c r="C28" s="26" t="s">
        <v>60</v>
      </c>
      <c r="D28" s="27" t="s">
        <v>11</v>
      </c>
      <c r="E28" s="28"/>
      <c r="F28" s="11"/>
      <c r="G28" s="29">
        <f>10*F28/E3</f>
        <v>0</v>
      </c>
      <c r="H28" s="5"/>
      <c r="I28" s="3">
        <f>5</f>
        <v>5</v>
      </c>
      <c r="J28" t="s">
        <v>18</v>
      </c>
    </row>
    <row r="29" spans="2:10" x14ac:dyDescent="0.25">
      <c r="B29" s="30"/>
      <c r="C29" s="26" t="s">
        <v>17</v>
      </c>
      <c r="D29" s="27" t="s">
        <v>9</v>
      </c>
      <c r="E29" s="11"/>
      <c r="F29" s="28"/>
      <c r="G29" s="29">
        <f>(E29/3000)</f>
        <v>0</v>
      </c>
      <c r="H29" s="7"/>
      <c r="I29" s="3">
        <v>3000</v>
      </c>
      <c r="J29" t="s">
        <v>12</v>
      </c>
    </row>
    <row r="30" spans="2:10" x14ac:dyDescent="0.25">
      <c r="B30" s="30"/>
      <c r="C30" s="26" t="s">
        <v>16</v>
      </c>
      <c r="D30" s="27" t="s">
        <v>9</v>
      </c>
      <c r="E30" s="11"/>
      <c r="F30" s="28"/>
      <c r="G30" s="29">
        <f>(E30/4000)</f>
        <v>0</v>
      </c>
      <c r="H30" s="7"/>
      <c r="I30" s="3">
        <v>4000</v>
      </c>
      <c r="J30" t="s">
        <v>12</v>
      </c>
    </row>
    <row r="31" spans="2:10" x14ac:dyDescent="0.25">
      <c r="B31" s="30"/>
      <c r="C31" s="26" t="s">
        <v>13</v>
      </c>
      <c r="D31" s="27" t="s">
        <v>9</v>
      </c>
      <c r="E31" s="11"/>
      <c r="F31" s="28"/>
      <c r="G31" s="29">
        <f>(E31/4000)</f>
        <v>0</v>
      </c>
      <c r="H31" s="7"/>
      <c r="I31" s="3">
        <v>4000</v>
      </c>
      <c r="J31" t="s">
        <v>12</v>
      </c>
    </row>
    <row r="32" spans="2:10" x14ac:dyDescent="0.25">
      <c r="B32" s="30"/>
      <c r="C32" s="26" t="s">
        <v>56</v>
      </c>
      <c r="D32" s="27" t="s">
        <v>15</v>
      </c>
      <c r="E32" s="28"/>
      <c r="F32" s="11"/>
      <c r="G32" s="29">
        <f>F32*1.5</f>
        <v>0</v>
      </c>
      <c r="H32" s="5"/>
      <c r="I32" s="3">
        <f>300*1.5</f>
        <v>450</v>
      </c>
      <c r="J32" t="s">
        <v>14</v>
      </c>
    </row>
    <row r="33" spans="2:10" x14ac:dyDescent="0.25">
      <c r="B33" s="30"/>
      <c r="C33" s="26" t="s">
        <v>57</v>
      </c>
      <c r="D33" s="27" t="s">
        <v>11</v>
      </c>
      <c r="E33" s="28"/>
      <c r="F33" s="11"/>
      <c r="G33" s="29">
        <f>(1.5*F33)/E3</f>
        <v>0</v>
      </c>
      <c r="H33" s="5"/>
      <c r="I33" s="3">
        <v>1.5</v>
      </c>
      <c r="J33" t="s">
        <v>10</v>
      </c>
    </row>
    <row r="34" spans="2:10" x14ac:dyDescent="0.25">
      <c r="B34" s="30"/>
      <c r="C34" s="26" t="s">
        <v>58</v>
      </c>
      <c r="D34" s="27" t="s">
        <v>8</v>
      </c>
      <c r="E34" s="28"/>
      <c r="F34" s="11"/>
      <c r="G34" s="29">
        <f>(200*F34)/E3</f>
        <v>0</v>
      </c>
      <c r="H34" s="5"/>
      <c r="I34" s="3">
        <v>200</v>
      </c>
      <c r="J34" t="s">
        <v>7</v>
      </c>
    </row>
    <row r="35" spans="2:10" x14ac:dyDescent="0.25">
      <c r="B35" s="30"/>
      <c r="C35" s="26" t="s">
        <v>55</v>
      </c>
      <c r="D35" s="27" t="s">
        <v>5</v>
      </c>
      <c r="E35" s="28"/>
      <c r="F35" s="11"/>
      <c r="G35" s="29">
        <f>(F35*12)/E3</f>
        <v>0</v>
      </c>
      <c r="H35" s="5"/>
      <c r="I35" s="3">
        <v>12</v>
      </c>
      <c r="J35" t="s">
        <v>4</v>
      </c>
    </row>
    <row r="36" spans="2:10" x14ac:dyDescent="0.25">
      <c r="B36" s="30"/>
      <c r="C36" s="26" t="s">
        <v>63</v>
      </c>
      <c r="D36" s="31" t="s">
        <v>54</v>
      </c>
      <c r="E36" s="31" t="s">
        <v>54</v>
      </c>
      <c r="F36" s="31" t="s">
        <v>54</v>
      </c>
      <c r="G36" s="14"/>
      <c r="H36" s="1"/>
      <c r="I36" s="3"/>
    </row>
    <row r="37" spans="2:10" x14ac:dyDescent="0.25">
      <c r="B37" s="30"/>
      <c r="C37" s="26" t="s">
        <v>64</v>
      </c>
      <c r="D37" s="31" t="s">
        <v>54</v>
      </c>
      <c r="E37" s="31" t="s">
        <v>54</v>
      </c>
      <c r="F37" s="31" t="s">
        <v>54</v>
      </c>
      <c r="G37" s="14"/>
      <c r="H37" s="1"/>
      <c r="I37" s="3" t="s">
        <v>6</v>
      </c>
      <c r="J37" t="s">
        <v>18</v>
      </c>
    </row>
    <row r="38" spans="2:10" x14ac:dyDescent="0.25">
      <c r="B38" s="30"/>
      <c r="C38" s="26" t="s">
        <v>65</v>
      </c>
      <c r="D38" s="31" t="s">
        <v>54</v>
      </c>
      <c r="E38" s="31" t="s">
        <v>54</v>
      </c>
      <c r="F38" s="31" t="s">
        <v>54</v>
      </c>
      <c r="G38" s="14"/>
      <c r="H38" s="1"/>
      <c r="I38" s="3" t="s">
        <v>6</v>
      </c>
    </row>
    <row r="39" spans="2:10" x14ac:dyDescent="0.25">
      <c r="B39" s="30"/>
      <c r="C39" s="26" t="s">
        <v>66</v>
      </c>
      <c r="D39" s="31" t="s">
        <v>54</v>
      </c>
      <c r="E39" s="31" t="s">
        <v>54</v>
      </c>
      <c r="F39" s="31" t="s">
        <v>54</v>
      </c>
      <c r="G39" s="14"/>
      <c r="H39" s="1"/>
      <c r="I39" s="3" t="s">
        <v>6</v>
      </c>
    </row>
    <row r="40" spans="2:10" x14ac:dyDescent="0.25">
      <c r="B40" s="30"/>
      <c r="C40" s="26" t="s">
        <v>67</v>
      </c>
      <c r="D40" s="31" t="s">
        <v>54</v>
      </c>
      <c r="E40" s="31" t="s">
        <v>54</v>
      </c>
      <c r="F40" s="31" t="s">
        <v>54</v>
      </c>
      <c r="G40" s="14"/>
      <c r="H40" s="1"/>
      <c r="I40" s="3" t="s">
        <v>6</v>
      </c>
    </row>
    <row r="41" spans="2:10" x14ac:dyDescent="0.25">
      <c r="B41" s="30"/>
      <c r="C41" s="26" t="s">
        <v>68</v>
      </c>
      <c r="D41" s="31" t="s">
        <v>54</v>
      </c>
      <c r="E41" s="31" t="s">
        <v>54</v>
      </c>
      <c r="F41" s="31" t="s">
        <v>54</v>
      </c>
      <c r="G41" s="14"/>
      <c r="H41" s="1"/>
      <c r="I41" s="3" t="s">
        <v>6</v>
      </c>
    </row>
    <row r="42" spans="2:10" x14ac:dyDescent="0.25">
      <c r="B42" s="30"/>
      <c r="C42" s="26" t="s">
        <v>69</v>
      </c>
      <c r="D42" s="31" t="s">
        <v>54</v>
      </c>
      <c r="E42" s="31" t="s">
        <v>54</v>
      </c>
      <c r="F42" s="31" t="s">
        <v>54</v>
      </c>
      <c r="G42" s="14"/>
      <c r="H42" s="1"/>
      <c r="I42" s="3" t="s">
        <v>6</v>
      </c>
    </row>
    <row r="43" spans="2:10" x14ac:dyDescent="0.25">
      <c r="B43" s="30"/>
      <c r="C43" s="26" t="s">
        <v>70</v>
      </c>
      <c r="D43" s="31" t="s">
        <v>54</v>
      </c>
      <c r="E43" s="31" t="s">
        <v>54</v>
      </c>
      <c r="F43" s="31" t="s">
        <v>54</v>
      </c>
      <c r="G43" s="14"/>
      <c r="H43" s="1"/>
      <c r="I43" s="3" t="s">
        <v>6</v>
      </c>
    </row>
    <row r="44" spans="2:10" x14ac:dyDescent="0.25">
      <c r="B44" s="32" t="s">
        <v>3</v>
      </c>
      <c r="C44" s="32"/>
      <c r="D44" s="32"/>
      <c r="E44" s="32"/>
      <c r="F44" s="32"/>
      <c r="G44" s="33">
        <f>SUM(G39:G43)+SUM(G26:G38)+SUM(G20:G24)+SUM(G15:G18)+SUM(G10:G13)+G8</f>
        <v>0</v>
      </c>
      <c r="H44" s="4"/>
      <c r="I44" s="3"/>
    </row>
    <row r="45" spans="2:10" x14ac:dyDescent="0.25">
      <c r="B45" s="34" t="s">
        <v>2</v>
      </c>
      <c r="C45" s="34"/>
      <c r="D45" s="34"/>
      <c r="E45" s="34"/>
      <c r="F45" s="34"/>
      <c r="G45" s="34"/>
      <c r="H45" s="2"/>
    </row>
    <row r="46" spans="2:10" x14ac:dyDescent="0.25">
      <c r="B46" s="35" t="s">
        <v>1</v>
      </c>
      <c r="C46" s="15"/>
      <c r="D46" s="15"/>
      <c r="E46" s="15"/>
      <c r="F46" s="15"/>
      <c r="G46" s="15"/>
    </row>
    <row r="47" spans="2:10" x14ac:dyDescent="0.25">
      <c r="B47" s="34" t="s">
        <v>0</v>
      </c>
      <c r="C47" s="34"/>
      <c r="D47" s="34"/>
      <c r="E47" s="34"/>
      <c r="F47" s="34"/>
      <c r="G47" s="34"/>
      <c r="H47" s="2"/>
    </row>
    <row r="48" spans="2:10" x14ac:dyDescent="0.25">
      <c r="B48" s="34" t="s">
        <v>61</v>
      </c>
      <c r="C48" s="34"/>
      <c r="D48" s="34"/>
      <c r="E48" s="34"/>
      <c r="F48" s="34"/>
      <c r="G48" s="34"/>
      <c r="H48" s="2"/>
    </row>
    <row r="49" spans="2:7" x14ac:dyDescent="0.25">
      <c r="B49" s="34" t="s">
        <v>62</v>
      </c>
      <c r="C49" s="34"/>
      <c r="D49" s="34"/>
      <c r="E49" s="34"/>
      <c r="F49" s="34"/>
      <c r="G49" s="34"/>
    </row>
  </sheetData>
  <sheetProtection algorithmName="SHA-512" hashValue="Ht82z4deCk7uEN2nWGiX2UPbezdmNiLevkJ+ryZnAquBoUhqHsZ+0yc2ivVDaNRM51ETUfaP92YeZzHKleaOXQ==" saltValue="P/EsZn6m9iU+3KeVfOfadQ==" spinCount="100000" sheet="1" objects="1" scenarios="1" selectLockedCells="1"/>
  <protectedRanges>
    <protectedRange algorithmName="SHA-512" hashValue="UcWmfzkT7bti8Pa+v1/UTCQ3L3bY2qSGV4tNCIeZbrJGyaeDgpwJKBOPHhnGkMekEVR2JCVAZndhACFudKbG+g==" saltValue="hGOYGDgP3eePnw0mVgdrvw==" spinCount="100000" sqref="G26:G35 G20:G24 G15:G18 G10:G13 G8" name="Formulas"/>
    <protectedRange algorithmName="SHA-512" hashValue="LgGbWzCRTtm0i7xD6cKB/XMxzIELjCVaQsrMmGd0ritcik3NwLTsijTVF3vmeMYhIxMY5cwUfE8bgQKpRARqOw==" saltValue="hXwoH/yR1vzn3GMFk8AUCA==" spinCount="100000" sqref="B7:C43 D5:D43" name="Title"/>
  </protectedRanges>
  <mergeCells count="12">
    <mergeCell ref="B45:G45"/>
    <mergeCell ref="B47:G47"/>
    <mergeCell ref="B49:G49"/>
    <mergeCell ref="B44:F44"/>
    <mergeCell ref="B48:G48"/>
    <mergeCell ref="G5:G6"/>
    <mergeCell ref="F5:F6"/>
    <mergeCell ref="B2:E2"/>
    <mergeCell ref="B5:B6"/>
    <mergeCell ref="C5:C6"/>
    <mergeCell ref="D5:D6"/>
    <mergeCell ref="E5:E6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CCSUD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Brayton</dc:creator>
  <cp:lastModifiedBy>Nicole Stevenson</cp:lastModifiedBy>
  <dcterms:created xsi:type="dcterms:W3CDTF">2023-06-13T12:59:24Z</dcterms:created>
  <dcterms:modified xsi:type="dcterms:W3CDTF">2023-07-28T15:33:01Z</dcterms:modified>
</cp:coreProperties>
</file>